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PROPOSTAS-2023\"/>
    </mc:Choice>
  </mc:AlternateContent>
  <workbookProtection workbookAlgorithmName="SHA-512" workbookHashValue="6E31AEe5dULeFgrDF3XHS+nA/p81hIDpDCsgzoCyyVNEeGSmXN/dGY5JVrfAa+7YTJC/GBy6ygFUMQmU2sv7xw==" workbookSaltValue="8oXLf7xCj2tPL9V0StRYtg==" workbookSpinCount="100000" lockStructure="1"/>
  <bookViews>
    <workbookView xWindow="-14" yWindow="6430" windowWidth="15598" windowHeight="6986" tabRatio="879"/>
  </bookViews>
  <sheets>
    <sheet name=" RETIFICADOR" sheetId="19" r:id="rId1"/>
  </sheets>
  <definedNames>
    <definedName name="_xlnm.Print_Area" localSheetId="0">' RETIFICADOR'!$A$1:$M$28</definedName>
  </definedNames>
  <calcPr calcId="152511"/>
</workbook>
</file>

<file path=xl/calcChain.xml><?xml version="1.0" encoding="utf-8"?>
<calcChain xmlns="http://schemas.openxmlformats.org/spreadsheetml/2006/main">
  <c r="M15" i="19" l="1"/>
  <c r="L15" i="19"/>
  <c r="K15" i="19"/>
  <c r="K16" i="19"/>
  <c r="J15" i="19"/>
  <c r="H15" i="19"/>
  <c r="H16" i="19"/>
  <c r="F15" i="19"/>
  <c r="F16" i="19"/>
  <c r="L13" i="19" l="1"/>
  <c r="L14" i="19"/>
  <c r="L16" i="19"/>
  <c r="J14" i="19" l="1"/>
  <c r="H14" i="19"/>
  <c r="F14" i="19" s="1"/>
  <c r="K14" i="19" s="1"/>
  <c r="M14" i="19" s="1"/>
  <c r="J13" i="19" l="1"/>
  <c r="H13" i="19"/>
  <c r="F13" i="19" s="1"/>
  <c r="K13" i="19" s="1"/>
  <c r="M13" i="19" s="1"/>
  <c r="J16" i="19"/>
  <c r="M16" i="19" s="1"/>
  <c r="F17" i="19"/>
  <c r="H17" i="19"/>
  <c r="L17" i="19"/>
  <c r="H12" i="19"/>
  <c r="F12" i="19" s="1"/>
  <c r="K12" i="19" s="1"/>
  <c r="M12" i="19" s="1"/>
  <c r="L12" i="19"/>
  <c r="J12" i="19"/>
  <c r="J17" i="19"/>
  <c r="K17" i="19" s="1"/>
  <c r="M17" i="19" s="1"/>
  <c r="M23" i="19" l="1"/>
  <c r="L19" i="19"/>
  <c r="M19" i="19"/>
</calcChain>
</file>

<file path=xl/sharedStrings.xml><?xml version="1.0" encoding="utf-8"?>
<sst xmlns="http://schemas.openxmlformats.org/spreadsheetml/2006/main" count="48" uniqueCount="44">
  <si>
    <t xml:space="preserve">IPI </t>
  </si>
  <si>
    <t>ICMS</t>
  </si>
  <si>
    <t>ISS</t>
  </si>
  <si>
    <t>%</t>
  </si>
  <si>
    <t>VALOR</t>
  </si>
  <si>
    <t>QDE</t>
  </si>
  <si>
    <t>ALIQUOTAS  E IMPOSTOS INCIDENTES</t>
  </si>
  <si>
    <t xml:space="preserve">PREÇOS UNITÁRIOS E IMPOSTOS APLICÁVEIS (R$) </t>
  </si>
  <si>
    <t>ITEM</t>
  </si>
  <si>
    <t>N. PROPOSTA:</t>
  </si>
  <si>
    <t>DATA:</t>
  </si>
  <si>
    <t>TIPO CONSUMO</t>
  </si>
  <si>
    <t>1 REVENDA</t>
  </si>
  <si>
    <t>2 PRÓPRIO</t>
  </si>
  <si>
    <t>PR. UNIT. S/IMPOST</t>
  </si>
  <si>
    <t>PR. UNIT. C / IMPOSTO</t>
  </si>
  <si>
    <t>S / IMPOSTOS</t>
  </si>
  <si>
    <t>C / IMPOSTOS</t>
  </si>
  <si>
    <t>VALIDADE</t>
  </si>
  <si>
    <t>P. ENTREGA</t>
  </si>
  <si>
    <t>PREÇOS TOTAIS (R$)</t>
  </si>
  <si>
    <t>CLIENTE FINAL</t>
  </si>
  <si>
    <t xml:space="preserve"> VALOR TOTAL DA PROPOSTA</t>
  </si>
  <si>
    <t>Manual Técnico de Operação e Manutenção</t>
  </si>
  <si>
    <t>S/ ÔNUS</t>
  </si>
  <si>
    <t xml:space="preserve">  TOTAL DE MATERIAIS</t>
  </si>
  <si>
    <t>GARANTIA - RETIFICADOR: 12 MESES</t>
  </si>
  <si>
    <t>FRETE: EX-WORKS</t>
  </si>
  <si>
    <t>COND. PAGAMENTO: 30DDL</t>
  </si>
  <si>
    <t>Materiais Sobressalentes para Retificador</t>
  </si>
  <si>
    <t>30 DIAS</t>
  </si>
  <si>
    <t>DESCRIÇÃO</t>
  </si>
  <si>
    <t>CLASSIFICAÇÃO FISCAL: 85.04.40.21</t>
  </si>
  <si>
    <t>75 DIAS</t>
  </si>
  <si>
    <t>PRAZO ENTREGA - BATERIA: 75 DIAS</t>
  </si>
  <si>
    <t>PRAZO ENTREGA - RETIFICADOR: 75 DIAS</t>
  </si>
  <si>
    <t>MVA</t>
  </si>
  <si>
    <t>FIOCRUZ</t>
  </si>
  <si>
    <r>
      <t xml:space="preserve">Retificador / Carregador de Baterias Tiristorizado e Microcontrolado de </t>
    </r>
    <r>
      <rPr>
        <b/>
        <sz val="10"/>
        <color rgb="FF0070C0"/>
        <rFont val="Arial"/>
        <family val="2"/>
      </rPr>
      <t>220Vca / 125Vcc-10A.</t>
    </r>
  </si>
  <si>
    <r>
      <t xml:space="preserve">Banco de Baterias Seladas, VRLA, AGM, composta de 10 Monoblocos de </t>
    </r>
    <r>
      <rPr>
        <b/>
        <sz val="10"/>
        <color rgb="FF0070C0"/>
        <rFont val="Arial"/>
        <family val="2"/>
      </rPr>
      <t>12Vcc-26Ah/10h</t>
    </r>
    <r>
      <rPr>
        <b/>
        <sz val="10"/>
        <rFont val="Arial"/>
        <family val="2"/>
      </rPr>
      <t xml:space="preserve">, </t>
    </r>
    <r>
      <rPr>
        <b/>
        <sz val="10"/>
        <color rgb="FF0070C0"/>
        <rFont val="Arial"/>
        <family val="2"/>
      </rPr>
      <t>montados no Gabinete do Retificador.</t>
    </r>
  </si>
  <si>
    <t>Curso de Treinamento em Fábrica, para 10 Participantes, com duração de 8 horas.</t>
  </si>
  <si>
    <t>Serviços de Instalação e Comissionamento.</t>
  </si>
  <si>
    <t>Transporte e Seguros para Fiocruz - Rio de Janeiro.</t>
  </si>
  <si>
    <t>0390C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</si>
</sst>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 &quot;#,##0.00"/>
    <numFmt numFmtId="165" formatCode="&quot;R$&quot;#,##0.00"/>
  </numFmts>
  <fonts count="12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18"/>
      <name val="Arial"/>
      <family val="2"/>
    </font>
    <font>
      <b/>
      <sz val="12"/>
      <color indexed="56"/>
      <name val="Arial"/>
      <family val="2"/>
    </font>
    <font>
      <b/>
      <sz val="10"/>
      <color indexed="56"/>
      <name val="Arial"/>
      <family val="2"/>
    </font>
    <font>
      <b/>
      <sz val="10"/>
      <color indexed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  <font>
      <b/>
      <sz val="11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0" fillId="2" borderId="5" xfId="0" applyFill="1" applyBorder="1"/>
    <xf numFmtId="0" fontId="1" fillId="2" borderId="6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0" fillId="0" borderId="9" xfId="0" applyBorder="1"/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4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4" fontId="1" fillId="2" borderId="10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0" fontId="2" fillId="2" borderId="14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4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4" fontId="1" fillId="4" borderId="10" xfId="0" applyNumberFormat="1" applyFont="1" applyFill="1" applyBorder="1" applyAlignment="1">
      <alignment horizontal="center" vertical="center"/>
    </xf>
    <xf numFmtId="0" fontId="0" fillId="4" borderId="11" xfId="0" applyFill="1" applyBorder="1"/>
    <xf numFmtId="0" fontId="3" fillId="2" borderId="11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 applyProtection="1">
      <alignment horizontal="left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4" fontId="1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4" fontId="1" fillId="2" borderId="16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lef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164" fontId="7" fillId="4" borderId="10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left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left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/>
    </xf>
    <xf numFmtId="165" fontId="11" fillId="0" borderId="0" xfId="0" applyNumberFormat="1" applyFont="1" applyAlignment="1">
      <alignment horizontal="center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1" fontId="9" fillId="2" borderId="17" xfId="0" applyNumberFormat="1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14" fontId="1" fillId="2" borderId="28" xfId="0" applyNumberFormat="1" applyFont="1" applyFill="1" applyBorder="1" applyAlignment="1" applyProtection="1">
      <alignment horizontal="center"/>
      <protection locked="0"/>
    </xf>
    <xf numFmtId="14" fontId="1" fillId="2" borderId="29" xfId="0" applyNumberFormat="1" applyFont="1" applyFill="1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horizontal="center"/>
      <protection locked="0"/>
    </xf>
    <xf numFmtId="0" fontId="1" fillId="2" borderId="31" xfId="0" applyFont="1" applyFill="1" applyBorder="1" applyAlignment="1" applyProtection="1">
      <alignment horizontal="center" vertical="center"/>
      <protection locked="0"/>
    </xf>
    <xf numFmtId="0" fontId="1" fillId="2" borderId="32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1" fillId="0" borderId="33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5" borderId="23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28" xfId="0" applyNumberFormat="1" applyFont="1" applyBorder="1" applyAlignment="1" applyProtection="1">
      <alignment horizontal="center"/>
      <protection locked="0"/>
    </xf>
    <xf numFmtId="49" fontId="1" fillId="0" borderId="29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18107</xdr:colOff>
          <xdr:row>2</xdr:row>
          <xdr:rowOff>9053</xdr:rowOff>
        </xdr:from>
        <xdr:to>
          <xdr:col>1</xdr:col>
          <xdr:colOff>2607398</xdr:colOff>
          <xdr:row>4</xdr:row>
          <xdr:rowOff>45267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o_Microsoft_Word_97_-_2003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28"/>
  <sheetViews>
    <sheetView tabSelected="1" zoomScaleNormal="100" workbookViewId="0">
      <selection activeCell="B7" sqref="B7:B11"/>
    </sheetView>
  </sheetViews>
  <sheetFormatPr defaultColWidth="17.125" defaultRowHeight="12.85" x14ac:dyDescent="0.2"/>
  <cols>
    <col min="1" max="1" width="8" style="2" customWidth="1"/>
    <col min="2" max="2" width="44" style="2" customWidth="1"/>
    <col min="3" max="3" width="6.125" style="2" customWidth="1"/>
    <col min="4" max="4" width="13.125" style="2" customWidth="1"/>
    <col min="5" max="5" width="5.125" style="1" customWidth="1"/>
    <col min="6" max="6" width="12.625" style="1" customWidth="1"/>
    <col min="7" max="7" width="5.125" style="1" customWidth="1"/>
    <col min="8" max="8" width="12.75" style="1" customWidth="1"/>
    <col min="9" max="9" width="4.875" customWidth="1"/>
    <col min="10" max="10" width="9.25" customWidth="1"/>
    <col min="11" max="11" width="19" customWidth="1"/>
    <col min="12" max="12" width="19.75" customWidth="1"/>
    <col min="13" max="13" width="21.125" customWidth="1"/>
    <col min="14" max="14" width="15.125" customWidth="1"/>
    <col min="15" max="15" width="17.125" bestFit="1" customWidth="1"/>
  </cols>
  <sheetData>
    <row r="1" spans="1:256" ht="13.55" thickBot="1" x14ac:dyDescent="0.25">
      <c r="F1" s="17"/>
      <c r="G1" s="17"/>
    </row>
    <row r="2" spans="1:256" ht="13.05" customHeight="1" x14ac:dyDescent="0.2">
      <c r="A2" s="98"/>
      <c r="B2" s="99"/>
      <c r="C2" s="104" t="s">
        <v>36</v>
      </c>
      <c r="D2" s="105"/>
      <c r="E2" s="106"/>
      <c r="F2" s="113" t="s">
        <v>9</v>
      </c>
      <c r="G2" s="114"/>
      <c r="H2" s="115" t="s">
        <v>43</v>
      </c>
      <c r="I2" s="116"/>
      <c r="J2" s="117"/>
      <c r="K2" s="16" t="s">
        <v>10</v>
      </c>
      <c r="L2" s="75">
        <v>45593</v>
      </c>
      <c r="M2" s="76"/>
    </row>
    <row r="3" spans="1:256" ht="13.05" customHeight="1" x14ac:dyDescent="0.2">
      <c r="A3" s="100"/>
      <c r="B3" s="101"/>
      <c r="C3" s="107"/>
      <c r="D3" s="108"/>
      <c r="E3" s="109"/>
      <c r="F3" s="77" t="s">
        <v>21</v>
      </c>
      <c r="G3" s="78"/>
      <c r="H3" s="79" t="s">
        <v>37</v>
      </c>
      <c r="I3" s="80"/>
      <c r="J3" s="81"/>
      <c r="K3" s="12" t="s">
        <v>11</v>
      </c>
      <c r="L3" s="82">
        <v>1</v>
      </c>
      <c r="M3" s="83"/>
    </row>
    <row r="4" spans="1:256" ht="13.05" customHeight="1" x14ac:dyDescent="0.2">
      <c r="A4" s="100"/>
      <c r="B4" s="101"/>
      <c r="C4" s="107"/>
      <c r="D4" s="108"/>
      <c r="E4" s="109"/>
      <c r="F4" s="77" t="s">
        <v>18</v>
      </c>
      <c r="G4" s="78"/>
      <c r="H4" s="88" t="s">
        <v>30</v>
      </c>
      <c r="I4" s="89"/>
      <c r="J4" s="90"/>
      <c r="K4" s="12" t="s">
        <v>12</v>
      </c>
      <c r="L4" s="84"/>
      <c r="M4" s="85"/>
    </row>
    <row r="5" spans="1:256" ht="13.55" customHeight="1" thickBot="1" x14ac:dyDescent="0.25">
      <c r="A5" s="102"/>
      <c r="B5" s="103"/>
      <c r="C5" s="110"/>
      <c r="D5" s="111"/>
      <c r="E5" s="112"/>
      <c r="F5" s="91" t="s">
        <v>19</v>
      </c>
      <c r="G5" s="92"/>
      <c r="H5" s="93" t="s">
        <v>33</v>
      </c>
      <c r="I5" s="94"/>
      <c r="J5" s="95"/>
      <c r="K5" s="13" t="s">
        <v>13</v>
      </c>
      <c r="L5" s="86"/>
      <c r="M5" s="87"/>
    </row>
    <row r="6" spans="1:256" ht="13.55" thickBot="1" x14ac:dyDescent="0.25"/>
    <row r="7" spans="1:256" ht="13.05" customHeight="1" x14ac:dyDescent="0.2">
      <c r="A7" s="69" t="s">
        <v>8</v>
      </c>
      <c r="B7" s="69" t="s">
        <v>31</v>
      </c>
      <c r="C7" s="65" t="s">
        <v>7</v>
      </c>
      <c r="D7" s="96"/>
      <c r="E7" s="96"/>
      <c r="F7" s="96"/>
      <c r="G7" s="96"/>
      <c r="H7" s="96"/>
      <c r="I7" s="96"/>
      <c r="J7" s="96"/>
      <c r="K7" s="66"/>
      <c r="L7" s="65" t="s">
        <v>20</v>
      </c>
      <c r="M7" s="66"/>
    </row>
    <row r="8" spans="1:256" ht="13.55" thickBot="1" x14ac:dyDescent="0.25">
      <c r="A8" s="70"/>
      <c r="B8" s="70"/>
      <c r="C8" s="67"/>
      <c r="D8" s="97"/>
      <c r="E8" s="97"/>
      <c r="F8" s="97"/>
      <c r="G8" s="97"/>
      <c r="H8" s="97"/>
      <c r="I8" s="97"/>
      <c r="J8" s="97"/>
      <c r="K8" s="68"/>
      <c r="L8" s="67"/>
      <c r="M8" s="68"/>
    </row>
    <row r="9" spans="1:256" ht="13.55" customHeight="1" thickBot="1" x14ac:dyDescent="0.25">
      <c r="A9" s="70"/>
      <c r="B9" s="70"/>
      <c r="C9" s="69" t="s">
        <v>5</v>
      </c>
      <c r="D9" s="69" t="s">
        <v>14</v>
      </c>
      <c r="E9" s="72" t="s">
        <v>6</v>
      </c>
      <c r="F9" s="73"/>
      <c r="G9" s="73"/>
      <c r="H9" s="73"/>
      <c r="I9" s="73"/>
      <c r="J9" s="74"/>
      <c r="K9" s="69" t="s">
        <v>15</v>
      </c>
      <c r="L9" s="69" t="s">
        <v>16</v>
      </c>
      <c r="M9" s="69" t="s">
        <v>17</v>
      </c>
    </row>
    <row r="10" spans="1:256" ht="13.55" thickBot="1" x14ac:dyDescent="0.25">
      <c r="A10" s="70"/>
      <c r="B10" s="70"/>
      <c r="C10" s="70"/>
      <c r="D10" s="70"/>
      <c r="E10" s="72" t="s">
        <v>0</v>
      </c>
      <c r="F10" s="74"/>
      <c r="G10" s="72" t="s">
        <v>1</v>
      </c>
      <c r="H10" s="74"/>
      <c r="I10" s="72" t="s">
        <v>2</v>
      </c>
      <c r="J10" s="74"/>
      <c r="K10" s="70"/>
      <c r="L10" s="70"/>
      <c r="M10" s="70"/>
    </row>
    <row r="11" spans="1:256" ht="13.55" thickBot="1" x14ac:dyDescent="0.25">
      <c r="A11" s="71"/>
      <c r="B11" s="71"/>
      <c r="C11" s="71"/>
      <c r="D11" s="71"/>
      <c r="E11" s="14" t="s">
        <v>3</v>
      </c>
      <c r="F11" s="15" t="s">
        <v>4</v>
      </c>
      <c r="G11" s="14" t="s">
        <v>3</v>
      </c>
      <c r="H11" s="15" t="s">
        <v>4</v>
      </c>
      <c r="I11" s="14" t="s">
        <v>3</v>
      </c>
      <c r="J11" s="15" t="s">
        <v>4</v>
      </c>
      <c r="K11" s="71"/>
      <c r="L11" s="71"/>
      <c r="M11" s="71"/>
    </row>
    <row r="12" spans="1:256" s="11" customFormat="1" ht="37.450000000000003" customHeight="1" x14ac:dyDescent="0.2">
      <c r="A12" s="40">
        <v>1</v>
      </c>
      <c r="B12" s="57" t="s">
        <v>38</v>
      </c>
      <c r="C12" s="56">
        <v>3</v>
      </c>
      <c r="D12" s="19">
        <v>22884</v>
      </c>
      <c r="E12" s="62">
        <v>3.75</v>
      </c>
      <c r="F12" s="43">
        <f>IF(E12="","-",(D12+H12)*(E12/100))</f>
        <v>975.1704545454545</v>
      </c>
      <c r="G12" s="63">
        <v>12</v>
      </c>
      <c r="H12" s="21">
        <f>IF(G12="","-",IF($L$3=1,((D12/(1-(G12/100))-D12)),((D12/(1-((G12/100)*(1+E12/100)))-D12))))</f>
        <v>3120.5454545454559</v>
      </c>
      <c r="I12" s="20"/>
      <c r="J12" s="21" t="str">
        <f>IF(I12="","-",D12*I12/100)</f>
        <v>-</v>
      </c>
      <c r="K12" s="22">
        <f>IF(D12="","-",IF(I12="",IF(E12="",(D12+H12),(D12+F12+H12)),(D12+J12)))</f>
        <v>26979.715909090912</v>
      </c>
      <c r="L12" s="22">
        <f>IF(C12="","-",D12*C12)</f>
        <v>68652</v>
      </c>
      <c r="M12" s="22">
        <f>IF(C12="","-",K12*C12)</f>
        <v>80939.147727272735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s="11" customFormat="1" ht="23.55" customHeight="1" x14ac:dyDescent="0.2">
      <c r="A13" s="40">
        <v>2</v>
      </c>
      <c r="B13" s="46" t="s">
        <v>29</v>
      </c>
      <c r="C13" s="59">
        <v>0</v>
      </c>
      <c r="D13" s="41">
        <v>2576</v>
      </c>
      <c r="E13" s="62">
        <v>3.75</v>
      </c>
      <c r="F13" s="43">
        <f t="shared" ref="F13:F16" si="0">IF(E13="","-",(D13+H13)*(E13/100))</f>
        <v>109.77272727272728</v>
      </c>
      <c r="G13" s="62">
        <v>12</v>
      </c>
      <c r="H13" s="21">
        <f t="shared" ref="H13:H16" si="1">IF(G13="","-",IF($L$3=1,((D13/(1-(G13/100))-D13)),((D13/(1-((G13/100)*(1+E13/100)))-D13))))</f>
        <v>351.27272727272748</v>
      </c>
      <c r="I13" s="20"/>
      <c r="J13" s="21" t="str">
        <f t="shared" ref="J13:J15" si="2">IF(I13="","-",D13*I13/100)</f>
        <v>-</v>
      </c>
      <c r="K13" s="22">
        <f t="shared" ref="K13:K16" si="3">IF(D13="","-",IF(I13="",IF(E13="",(D13+H13),(D13+F13+H13)),(D13+J13)))</f>
        <v>3037.045454545455</v>
      </c>
      <c r="L13" s="22">
        <f t="shared" ref="L13:L16" si="4">IF(C13="","-",D13*C13)</f>
        <v>0</v>
      </c>
      <c r="M13" s="22">
        <f t="shared" ref="M13:M15" si="5">IF(C13="","-",K13*C13)</f>
        <v>0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s="11" customFormat="1" ht="45.65" customHeight="1" x14ac:dyDescent="0.2">
      <c r="A14" s="40">
        <v>3</v>
      </c>
      <c r="B14" s="46" t="s">
        <v>39</v>
      </c>
      <c r="C14" s="58">
        <v>3</v>
      </c>
      <c r="D14" s="41">
        <v>7718</v>
      </c>
      <c r="E14" s="62">
        <v>3.75</v>
      </c>
      <c r="F14" s="43">
        <f t="shared" si="0"/>
        <v>328.89204545454544</v>
      </c>
      <c r="G14" s="64">
        <v>12</v>
      </c>
      <c r="H14" s="21">
        <f t="shared" si="1"/>
        <v>1052.454545454546</v>
      </c>
      <c r="I14" s="45"/>
      <c r="J14" s="21" t="str">
        <f t="shared" si="2"/>
        <v>-</v>
      </c>
      <c r="K14" s="22">
        <f t="shared" si="3"/>
        <v>9099.3465909090919</v>
      </c>
      <c r="L14" s="22">
        <f t="shared" si="4"/>
        <v>23154</v>
      </c>
      <c r="M14" s="22">
        <f t="shared" si="5"/>
        <v>27298.039772727276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s="11" customFormat="1" ht="29.25" customHeight="1" x14ac:dyDescent="0.2">
      <c r="A15" s="40">
        <v>4</v>
      </c>
      <c r="B15" s="46" t="s">
        <v>42</v>
      </c>
      <c r="C15" s="58">
        <v>1</v>
      </c>
      <c r="D15" s="41">
        <v>1250</v>
      </c>
      <c r="E15" s="62"/>
      <c r="F15" s="43" t="str">
        <f t="shared" si="0"/>
        <v>-</v>
      </c>
      <c r="G15" s="64"/>
      <c r="H15" s="21" t="str">
        <f t="shared" si="1"/>
        <v>-</v>
      </c>
      <c r="I15" s="45">
        <v>5</v>
      </c>
      <c r="J15" s="21">
        <f t="shared" si="2"/>
        <v>62.5</v>
      </c>
      <c r="K15" s="22">
        <f t="shared" si="3"/>
        <v>1312.5</v>
      </c>
      <c r="L15" s="22">
        <f t="shared" si="4"/>
        <v>1250</v>
      </c>
      <c r="M15" s="22">
        <f t="shared" si="5"/>
        <v>1312.5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s="11" customFormat="1" ht="31.55" customHeight="1" x14ac:dyDescent="0.2">
      <c r="A16" s="40">
        <v>5</v>
      </c>
      <c r="B16" s="46" t="s">
        <v>41</v>
      </c>
      <c r="C16" s="58">
        <v>3</v>
      </c>
      <c r="D16" s="41">
        <v>5450</v>
      </c>
      <c r="E16" s="42"/>
      <c r="F16" s="43" t="str">
        <f t="shared" si="0"/>
        <v>-</v>
      </c>
      <c r="G16" s="42"/>
      <c r="H16" s="21" t="str">
        <f t="shared" si="1"/>
        <v>-</v>
      </c>
      <c r="I16" s="54">
        <v>5</v>
      </c>
      <c r="J16" s="21">
        <f>IF(I16="","-",D16*I16/100)</f>
        <v>272.5</v>
      </c>
      <c r="K16" s="22">
        <f t="shared" si="3"/>
        <v>5722.5</v>
      </c>
      <c r="L16" s="22">
        <f t="shared" si="4"/>
        <v>16350</v>
      </c>
      <c r="M16" s="22">
        <f>IF(C16="","-",K16*C16)</f>
        <v>17167.5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s="11" customFormat="1" ht="31.55" customHeight="1" x14ac:dyDescent="0.2">
      <c r="A17" s="38">
        <v>6</v>
      </c>
      <c r="B17" s="46" t="s">
        <v>40</v>
      </c>
      <c r="C17" s="55">
        <v>0</v>
      </c>
      <c r="D17" s="41">
        <v>3850</v>
      </c>
      <c r="E17" s="42"/>
      <c r="F17" s="43" t="str">
        <f>IF(E17="","-",(D17+H17)*(E17/100))</f>
        <v>-</v>
      </c>
      <c r="G17" s="45"/>
      <c r="H17" s="21" t="str">
        <f>IF(G17="","-",IF($L$3=1,((D17/(1-(G17/100))-D17)),((D17/(1-((G17/100)*(1+E17/100)))-D17))))</f>
        <v>-</v>
      </c>
      <c r="I17" s="20">
        <v>5</v>
      </c>
      <c r="J17" s="21">
        <f>IF(I17="","-",D17*I17/100)</f>
        <v>192.5</v>
      </c>
      <c r="K17" s="22">
        <f>IF(D17="","-",IF(I17="",IF(E17="",(D17+H17),(D17+F17+H17)),(D17+J17)))</f>
        <v>4042.5</v>
      </c>
      <c r="L17" s="22">
        <f>IF(C17="","-",D17*C17)</f>
        <v>0</v>
      </c>
      <c r="M17" s="22">
        <f>IF(C17="","-",K17*C17)</f>
        <v>0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s="11" customFormat="1" ht="21.75" customHeight="1" x14ac:dyDescent="0.2">
      <c r="A18" s="38">
        <v>7</v>
      </c>
      <c r="B18" s="39" t="s">
        <v>23</v>
      </c>
      <c r="C18" s="44">
        <v>3</v>
      </c>
      <c r="D18" s="19" t="s">
        <v>24</v>
      </c>
      <c r="E18" s="35"/>
      <c r="F18" s="36"/>
      <c r="G18" s="35"/>
      <c r="H18" s="36"/>
      <c r="I18" s="37"/>
      <c r="J18" s="21"/>
      <c r="K18" s="22"/>
      <c r="L18" s="22"/>
      <c r="M18" s="22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s="11" customFormat="1" ht="19.45" customHeight="1" x14ac:dyDescent="0.2">
      <c r="A19" s="18"/>
      <c r="B19" s="47" t="s">
        <v>22</v>
      </c>
      <c r="C19" s="30"/>
      <c r="D19" s="31"/>
      <c r="E19" s="32"/>
      <c r="F19" s="33"/>
      <c r="G19" s="32"/>
      <c r="H19" s="33"/>
      <c r="I19" s="32"/>
      <c r="J19" s="33"/>
      <c r="K19" s="34"/>
      <c r="L19" s="48">
        <f>SUM(L12:L18)</f>
        <v>109406</v>
      </c>
      <c r="M19" s="48">
        <f>SUM(M12:M18)</f>
        <v>126717.18750000001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s="11" customFormat="1" ht="13.55" thickBot="1" x14ac:dyDescent="0.25">
      <c r="A20" s="23"/>
      <c r="B20" s="23"/>
      <c r="C20" s="24"/>
      <c r="D20" s="25"/>
      <c r="E20" s="26"/>
      <c r="F20" s="27"/>
      <c r="G20" s="26"/>
      <c r="H20" s="27"/>
      <c r="I20" s="28"/>
      <c r="J20" s="27"/>
      <c r="K20" s="27"/>
      <c r="L20" s="29"/>
      <c r="M20" s="29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s="7" customFormat="1" ht="11.95" customHeight="1" thickBot="1" x14ac:dyDescent="0.25">
      <c r="A21" s="3"/>
      <c r="B21" s="8"/>
      <c r="C21" s="8"/>
      <c r="D21" s="9"/>
      <c r="E21" s="4"/>
      <c r="F21" s="9"/>
      <c r="G21" s="4"/>
      <c r="H21" s="9"/>
      <c r="I21" s="5"/>
      <c r="J21" s="10"/>
      <c r="K21" s="10"/>
      <c r="L21" s="6"/>
      <c r="M21" s="6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0.55" customHeight="1" thickBot="1" x14ac:dyDescent="0.25"/>
    <row r="23" spans="1:256" ht="16.399999999999999" thickBot="1" x14ac:dyDescent="0.25">
      <c r="B23" s="52" t="s">
        <v>28</v>
      </c>
      <c r="K23" s="49" t="s">
        <v>25</v>
      </c>
      <c r="L23" s="50"/>
      <c r="M23" s="51">
        <f>SUM(M12:M14)</f>
        <v>108237.18750000001</v>
      </c>
    </row>
    <row r="24" spans="1:256" ht="13.55" thickBot="1" x14ac:dyDescent="0.25">
      <c r="B24" s="52" t="s">
        <v>27</v>
      </c>
    </row>
    <row r="25" spans="1:256" ht="15" thickBot="1" x14ac:dyDescent="0.3">
      <c r="B25" s="52" t="s">
        <v>26</v>
      </c>
      <c r="L25" s="60"/>
      <c r="M25" s="61"/>
    </row>
    <row r="26" spans="1:256" ht="13.55" thickBot="1" x14ac:dyDescent="0.25">
      <c r="B26" s="52" t="s">
        <v>34</v>
      </c>
    </row>
    <row r="27" spans="1:256" ht="13.55" thickBot="1" x14ac:dyDescent="0.25">
      <c r="B27" s="52" t="s">
        <v>35</v>
      </c>
    </row>
    <row r="28" spans="1:256" ht="13.55" thickBot="1" x14ac:dyDescent="0.25">
      <c r="B28" s="53" t="s">
        <v>32</v>
      </c>
    </row>
  </sheetData>
  <sheetProtection algorithmName="SHA-512" hashValue="zn7PzvXkdL9onbU3yRERXXPvZCfIEAT+tOXaBEtPDpEvlf11MERivUb8lUntVKffB/dTa/pjC5tmhTpe0Es9sQ==" saltValue="o298vlzjAJf0alKBgN7v/Q==" spinCount="100000" sheet="1" objects="1" scenarios="1" selectLockedCells="1" selectUnlockedCells="1"/>
  <mergeCells count="25">
    <mergeCell ref="A7:A11"/>
    <mergeCell ref="B7:B11"/>
    <mergeCell ref="C7:K8"/>
    <mergeCell ref="A2:B5"/>
    <mergeCell ref="C2:E5"/>
    <mergeCell ref="F2:G2"/>
    <mergeCell ref="H2:J2"/>
    <mergeCell ref="L2:M2"/>
    <mergeCell ref="F3:G3"/>
    <mergeCell ref="H3:J3"/>
    <mergeCell ref="L3:M5"/>
    <mergeCell ref="F4:G4"/>
    <mergeCell ref="H4:J4"/>
    <mergeCell ref="F5:G5"/>
    <mergeCell ref="H5:J5"/>
    <mergeCell ref="L7:M8"/>
    <mergeCell ref="C9:C11"/>
    <mergeCell ref="D9:D11"/>
    <mergeCell ref="E9:J9"/>
    <mergeCell ref="K9:K11"/>
    <mergeCell ref="L9:L11"/>
    <mergeCell ref="M9:M11"/>
    <mergeCell ref="E10:F10"/>
    <mergeCell ref="G10:H10"/>
    <mergeCell ref="I10:J10"/>
  </mergeCells>
  <phoneticPr fontId="0" type="noConversion"/>
  <dataValidations count="1">
    <dataValidation type="whole" errorStyle="warning" allowBlank="1" showInputMessage="1" showErrorMessage="1" promptTitle="TIPO DE CONSUMO" prompt="1- REVENDA_x000a_2- PROPIO" sqref="L3">
      <formula1>1</formula1>
      <formula2>2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8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217" r:id="rId4">
          <objectPr defaultSize="0" r:id="rId5">
            <anchor moveWithCells="1">
              <from>
                <xdr:col>1</xdr:col>
                <xdr:colOff>18107</xdr:colOff>
                <xdr:row>2</xdr:row>
                <xdr:rowOff>9053</xdr:rowOff>
              </from>
              <to>
                <xdr:col>1</xdr:col>
                <xdr:colOff>2607398</xdr:colOff>
                <xdr:row>4</xdr:row>
                <xdr:rowOff>45267</xdr:rowOff>
              </to>
            </anchor>
          </objectPr>
        </oleObject>
      </mc:Choice>
      <mc:Fallback>
        <oleObject progId="Word.Document.8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 RETIFICADOR</vt:lpstr>
      <vt:lpstr>' RETIFICADOR'!Area_de_impressao</vt:lpstr>
    </vt:vector>
  </TitlesOfParts>
  <Company>POWERBRAS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PREÇOS</dc:title>
  <dc:creator>LUIZ HENRIQUE</dc:creator>
  <cp:lastModifiedBy>Seiji Sato</cp:lastModifiedBy>
  <cp:lastPrinted>2024-10-28T18:26:12Z</cp:lastPrinted>
  <dcterms:created xsi:type="dcterms:W3CDTF">1999-07-27T15:09:02Z</dcterms:created>
  <dcterms:modified xsi:type="dcterms:W3CDTF">2024-10-28T18:26:35Z</dcterms:modified>
</cp:coreProperties>
</file>